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diciembre 2025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N5" i="178" l="1"/>
  <c r="O13" i="178"/>
  <c r="M5" i="178" l="1"/>
  <c r="L38" i="178" l="1"/>
  <c r="L5" i="178"/>
  <c r="K5" i="178" l="1"/>
  <c r="J5" i="178" l="1"/>
  <c r="I38" i="178" l="1"/>
  <c r="I20" i="178"/>
  <c r="I5" i="178"/>
  <c r="H38" i="178" l="1"/>
  <c r="H5" i="178"/>
  <c r="G5" i="178" l="1"/>
  <c r="F5" i="178" l="1"/>
  <c r="E5" i="178" l="1"/>
  <c r="D5" i="178" l="1"/>
  <c r="C5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<sst xmlns="http://schemas.openxmlformats.org/spreadsheetml/2006/main" count="118" uniqueCount="36">
  <si>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</si>
  <si>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</si>
  <si>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</si>
  <si>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</si>
  <si>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</si>
  <si>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</si>
  <si>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</si>
  <si>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</si>
  <si>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</si>
  <si>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</si>
  <si>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</si>
  <si>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</si>
  <si>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</si>
  <si>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</si>
  <si>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</si>
  <si>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</si>
  <si>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</si>
  <si>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</si>
  <si>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</si>
  <si>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</si>
  <si>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</si>
  <si>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</si>
  <si>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</si>
  <si>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</si>
  <si>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</si>
  <si>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</si>
  <si>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</si>
  <si>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</si>
  <si>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</si>
  <si>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</si>
  <si>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</si>
  <si>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2025</t>
  </si>
  <si>
    <t>Movimiento de Embarcaciones (Arribos) Terminal de Usos Múltiples 2025</t>
  </si>
  <si>
    <t>Movimiento de Embarcaciones (Arribos) Terminal MDA 47, S.A.P.I. DE C.V. 2025</t>
  </si>
  <si>
    <t>Movimiento de Embarcaciones en el área de Monoboyas Logística 2025</t>
  </si>
  <si>
    <t>Movimiento de Embarcaciones en el área de Monoboyas Refinería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</si>
</sst>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3" fillId="0" borderId="0" xfId="11" applyFont="1"/>
    <xf numFmtId="0" fontId="44" fillId="3" borderId="1" xfId="11" applyFont="1" applyFill="1" applyBorder="1"/>
    <xf numFmtId="0" fontId="44" fillId="3" borderId="6" xfId="11" applyFont="1" applyFill="1" applyBorder="1" applyAlignment="1">
      <alignment horizontal="center"/>
    </xf>
    <xf numFmtId="0" fontId="44" fillId="3" borderId="2" xfId="11" applyFont="1" applyFill="1" applyBorder="1" applyAlignment="1">
      <alignment horizontal="center"/>
    </xf>
    <xf numFmtId="0" fontId="45" fillId="0" borderId="3" xfId="11" applyFont="1" applyFill="1" applyBorder="1"/>
    <xf numFmtId="0" fontId="45" fillId="0" borderId="11" xfId="11" applyFont="1" applyFill="1" applyBorder="1" applyAlignment="1">
      <alignment horizontal="center"/>
    </xf>
    <xf numFmtId="3" fontId="46" fillId="2" borderId="8" xfId="11" applyNumberFormat="1" applyFont="1" applyFill="1" applyBorder="1" applyAlignment="1">
      <alignment horizontal="center"/>
    </xf>
    <xf numFmtId="0" fontId="46" fillId="2" borderId="4" xfId="11" applyFont="1" applyFill="1" applyBorder="1"/>
    <xf numFmtId="0" fontId="46" fillId="2" borderId="9" xfId="11" applyFont="1" applyFill="1" applyBorder="1" applyAlignment="1">
      <alignment horizontal="center"/>
    </xf>
    <xf numFmtId="0" fontId="43" fillId="0" borderId="12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/>
    </xf>
    <xf numFmtId="0" fontId="43" fillId="0" borderId="13" xfId="11" applyFont="1" applyFill="1" applyBorder="1" applyAlignment="1">
      <alignment horizontal="center"/>
    </xf>
    <xf numFmtId="0" fontId="43" fillId="0" borderId="11" xfId="11" applyFont="1" applyFill="1" applyBorder="1" applyAlignment="1">
      <alignment horizontal="center" wrapText="1"/>
    </xf>
    <xf numFmtId="0" fontId="46" fillId="2" borderId="5" xfId="11" applyFont="1" applyFill="1" applyBorder="1" applyAlignment="1">
      <alignment horizontal="center"/>
    </xf>
    <xf numFmtId="0" fontId="46" fillId="0" borderId="0" xfId="11" applyFont="1" applyAlignment="1">
      <alignment horizontal="center" vertical="center" wrapText="1"/>
    </xf>
    <xf numFmtId="0" fontId="43" fillId="0" borderId="7" xfId="11" applyFont="1" applyFill="1" applyBorder="1" applyAlignment="1">
      <alignment horizontal="center"/>
    </xf>
    <xf numFmtId="0" fontId="43" fillId="0" borderId="0" xfId="11" applyFont="1" applyFill="1" applyBorder="1"/>
    <xf numFmtId="3" fontId="46" fillId="0" borderId="0" xfId="11" applyNumberFormat="1" applyFont="1" applyFill="1" applyBorder="1"/>
    <xf numFmtId="9" fontId="43" fillId="0" borderId="0" xfId="11" applyNumberFormat="1" applyFont="1" applyFill="1" applyBorder="1"/>
    <xf numFmtId="165" fontId="43" fillId="0" borderId="0" xfId="11" applyNumberFormat="1" applyFont="1" applyFill="1" applyBorder="1"/>
    <xf numFmtId="0" fontId="46" fillId="2" borderId="10" xfId="11" applyFont="1" applyFill="1" applyBorder="1" applyAlignment="1">
      <alignment horizontal="center"/>
    </xf>
    <xf numFmtId="0" fontId="47" fillId="0" borderId="0" xfId="11" applyFont="1"/>
    <xf numFmtId="3" fontId="43" fillId="0" borderId="0" xfId="11" applyNumberFormat="1" applyFont="1"/>
    <xf numFmtId="0" fontId="48" fillId="0" borderId="0" xfId="11" applyFont="1"/>
    <xf numFmtId="0" fontId="49" fillId="0" borderId="0" xfId="11" applyFont="1"/>
    <xf numFmtId="0" fontId="49" fillId="0" borderId="0" xfId="11" applyFont="1" applyAlignment="1">
      <alignment wrapText="1"/>
    </xf>
    <xf numFmtId="0" fontId="45" fillId="0" borderId="15" xfId="11" applyFont="1" applyFill="1" applyBorder="1" applyAlignment="1">
      <alignment horizontal="center"/>
    </xf>
    <xf numFmtId="0" fontId="43" fillId="0" borderId="14" xfId="11" applyFont="1" applyFill="1" applyBorder="1" applyAlignment="1">
      <alignment horizontal="center"/>
    </xf>
    <xf numFmtId="0" fontId="43" fillId="0" borderId="14" xfId="11" applyFont="1" applyFill="1" applyBorder="1" applyAlignment="1">
      <alignment horizontal="center" wrapText="1"/>
    </xf>
    <xf numFmtId="0" fontId="43" fillId="0" borderId="15" xfId="11" applyFont="1" applyFill="1" applyBorder="1" applyAlignment="1">
      <alignment horizontal="center"/>
    </xf>
    <xf numFmtId="0" fontId="50" fillId="0" borderId="15" xfId="11" applyFont="1" applyFill="1" applyBorder="1" applyAlignment="1">
      <alignment horizontal="center"/>
    </xf>
    <xf numFmtId="0" fontId="42" fillId="0" borderId="0" xfId="11" applyFont="1" applyAlignment="1">
      <alignment horizontal="center" vertical="center" wrapText="1"/>
    </xf>
    <xf numFmtId="0" fontId="42" fillId="0" borderId="0" xfId="11" applyFont="1" applyFill="1" applyAlignment="1">
      <alignment horizontal="center" vertical="center" wrapText="1"/>
    </xf>
  </cellXfs>
  <cellStyles count="84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f>209+1</f>
        <v>210</v>
      </c>
      <c r="D5" s="27">
        <f>218+1</f>
        <v>219</v>
      </c>
      <c r="E5" s="27">
        <f>278+1</f>
        <v>279</v>
      </c>
      <c r="F5" s="27">
        <f>275+1</f>
        <v>276</v>
      </c>
      <c r="G5" s="27">
        <f>272+2</f>
        <v>274</v>
      </c>
      <c r="H5" s="27">
        <f>261+1</f>
        <v>262</v>
      </c>
      <c r="I5" s="27">
        <f>237+2</f>
        <v>239</v>
      </c>
      <c r="J5" s="27">
        <f>265+1</f>
        <v>266</v>
      </c>
      <c r="K5" s="27">
        <f>287+2</f>
        <v>289</v>
      </c>
      <c r="L5" s="27">
        <f>329+4</f>
        <v>333</v>
      </c>
      <c r="M5" s="27">
        <f>292+2</f>
        <v>294</v>
      </c>
      <c r="N5" s="27">
        <f>288+5</f>
        <v>293</v>
      </c>
      <c r="O5" s="7">
        <f>SUM(C5:N5)</f>
        <v>3234</v>
      </c>
    </row>
    <row r="6" spans="2:15" x14ac:dyDescent="0.4">
      <c r="B6" s="5" t="s">
        <v>17</v>
      </c>
      <c r="C6" s="27">
        <v>56</v>
      </c>
      <c r="D6" s="27">
        <v>47</v>
      </c>
      <c r="E6" s="6">
        <v>58</v>
      </c>
      <c r="F6" s="31">
        <v>53</v>
      </c>
      <c r="G6" s="31">
        <v>51</v>
      </c>
      <c r="H6" s="31">
        <v>46</v>
      </c>
      <c r="I6" s="31">
        <v>48</v>
      </c>
      <c r="J6" s="31">
        <v>51</v>
      </c>
      <c r="K6" s="31">
        <v>61</v>
      </c>
      <c r="L6" s="31">
        <v>60</v>
      </c>
      <c r="M6" s="31">
        <v>54</v>
      </c>
      <c r="N6" s="31">
        <v>49</v>
      </c>
      <c r="O6" s="7">
        <f t="shared" ref="O6:O15" si="0">SUM(C6:N6)</f>
        <v>634</v>
      </c>
    </row>
    <row r="7" spans="2:15" x14ac:dyDescent="0.4">
      <c r="B7" s="5" t="s">
        <v>26</v>
      </c>
      <c r="C7" s="27">
        <v>0</v>
      </c>
      <c r="D7" s="27">
        <v>0</v>
      </c>
      <c r="E7" s="6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7">
        <f t="shared" si="0"/>
        <v>0</v>
      </c>
    </row>
    <row r="8" spans="2:15" x14ac:dyDescent="0.4">
      <c r="B8" s="5" t="s">
        <v>18</v>
      </c>
      <c r="C8" s="27">
        <v>0</v>
      </c>
      <c r="D8" s="27">
        <v>0</v>
      </c>
      <c r="E8" s="6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7">
        <f t="shared" si="0"/>
        <v>0</v>
      </c>
    </row>
    <row r="9" spans="2:15" x14ac:dyDescent="0.4">
      <c r="B9" s="5" t="s">
        <v>19</v>
      </c>
      <c r="C9" s="27">
        <v>20</v>
      </c>
      <c r="D9" s="27">
        <v>32</v>
      </c>
      <c r="E9" s="6">
        <v>22</v>
      </c>
      <c r="F9" s="31">
        <v>14</v>
      </c>
      <c r="G9" s="31">
        <v>18</v>
      </c>
      <c r="H9" s="31">
        <v>12</v>
      </c>
      <c r="I9" s="31">
        <v>16</v>
      </c>
      <c r="J9" s="31">
        <v>6</v>
      </c>
      <c r="K9" s="31">
        <v>6</v>
      </c>
      <c r="L9" s="31">
        <v>7</v>
      </c>
      <c r="M9" s="31">
        <v>22</v>
      </c>
      <c r="N9" s="31">
        <v>33</v>
      </c>
      <c r="O9" s="7">
        <f t="shared" si="0"/>
        <v>208</v>
      </c>
    </row>
    <row r="10" spans="2:15" x14ac:dyDescent="0.4">
      <c r="B10" s="5" t="s">
        <v>20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7">
        <f t="shared" si="0"/>
        <v>0</v>
      </c>
    </row>
    <row r="12" spans="2:15" x14ac:dyDescent="0.4">
      <c r="B12" s="5" t="s">
        <v>27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7">
        <f t="shared" si="0"/>
        <v>0</v>
      </c>
    </row>
    <row r="13" spans="2:15" x14ac:dyDescent="0.4">
      <c r="B13" s="5" t="s">
        <v>25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1</v>
      </c>
      <c r="N13" s="27">
        <v>0</v>
      </c>
      <c r="O13" s="7">
        <f t="shared" si="0"/>
        <v>1</v>
      </c>
    </row>
    <row r="14" spans="2:15" x14ac:dyDescent="0.4">
      <c r="B14" s="5" t="s">
        <v>22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286</v>
      </c>
      <c r="D15" s="9">
        <f t="shared" si="1"/>
        <v>298</v>
      </c>
      <c r="E15" s="9">
        <f t="shared" si="1"/>
        <v>359</v>
      </c>
      <c r="F15" s="9">
        <f t="shared" si="1"/>
        <v>343</v>
      </c>
      <c r="G15" s="9">
        <f t="shared" si="1"/>
        <v>343</v>
      </c>
      <c r="H15" s="9">
        <f t="shared" si="1"/>
        <v>320</v>
      </c>
      <c r="I15" s="9">
        <f t="shared" si="1"/>
        <v>303</v>
      </c>
      <c r="J15" s="9">
        <f t="shared" si="1"/>
        <v>323</v>
      </c>
      <c r="K15" s="9">
        <f t="shared" si="1"/>
        <v>356</v>
      </c>
      <c r="L15" s="9">
        <f t="shared" si="1"/>
        <v>400</v>
      </c>
      <c r="M15" s="9">
        <f t="shared" si="1"/>
        <v>371</v>
      </c>
      <c r="N15" s="9">
        <f t="shared" si="1"/>
        <v>375</v>
      </c>
      <c r="O15" s="7">
        <f t="shared" si="0"/>
        <v>4077</v>
      </c>
    </row>
    <row r="17" spans="2:15" ht="24" customHeight="1" x14ac:dyDescent="0.4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11</v>
      </c>
      <c r="D20" s="28">
        <v>5</v>
      </c>
      <c r="E20" s="11">
        <v>8</v>
      </c>
      <c r="F20" s="11">
        <v>6</v>
      </c>
      <c r="G20" s="11">
        <v>10</v>
      </c>
      <c r="H20" s="11">
        <v>11</v>
      </c>
      <c r="I20" s="11">
        <f>87+1</f>
        <v>88</v>
      </c>
      <c r="J20" s="11">
        <v>114</v>
      </c>
      <c r="K20" s="11">
        <v>59</v>
      </c>
      <c r="L20" s="11">
        <v>56</v>
      </c>
      <c r="M20" s="11">
        <v>45</v>
      </c>
      <c r="N20" s="11">
        <v>44</v>
      </c>
      <c r="O20" s="7">
        <f>SUM(C20:N20)</f>
        <v>457</v>
      </c>
    </row>
    <row r="21" spans="2:15" x14ac:dyDescent="0.4">
      <c r="B21" s="5" t="s">
        <v>17</v>
      </c>
      <c r="C21" s="29">
        <v>5</v>
      </c>
      <c r="D21" s="29">
        <v>2</v>
      </c>
      <c r="E21" s="13">
        <v>2</v>
      </c>
      <c r="F21" s="13">
        <v>2</v>
      </c>
      <c r="G21" s="13">
        <v>5</v>
      </c>
      <c r="H21" s="13">
        <v>3</v>
      </c>
      <c r="I21" s="13">
        <v>6</v>
      </c>
      <c r="J21" s="13">
        <v>10</v>
      </c>
      <c r="K21" s="13">
        <v>3</v>
      </c>
      <c r="L21" s="13">
        <v>5</v>
      </c>
      <c r="M21" s="13">
        <v>12</v>
      </c>
      <c r="N21" s="13">
        <v>9</v>
      </c>
      <c r="O21" s="7">
        <f t="shared" ref="O21:O32" si="2">SUM(C21:N21)</f>
        <v>64</v>
      </c>
    </row>
    <row r="22" spans="2:15" x14ac:dyDescent="0.4">
      <c r="B22" s="5" t="s">
        <v>28</v>
      </c>
      <c r="C22" s="28">
        <v>0</v>
      </c>
      <c r="D22" s="28">
        <v>0</v>
      </c>
      <c r="E22" s="11">
        <v>0</v>
      </c>
      <c r="F22" s="11">
        <v>0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7">
        <f t="shared" si="2"/>
        <v>1</v>
      </c>
    </row>
    <row r="23" spans="2:15" x14ac:dyDescent="0.4">
      <c r="B23" s="5" t="s">
        <v>19</v>
      </c>
      <c r="C23" s="28">
        <v>25</v>
      </c>
      <c r="D23" s="28">
        <v>26</v>
      </c>
      <c r="E23" s="11">
        <v>21</v>
      </c>
      <c r="F23" s="11">
        <v>29</v>
      </c>
      <c r="G23" s="11">
        <v>28</v>
      </c>
      <c r="H23" s="11">
        <v>30</v>
      </c>
      <c r="I23" s="11">
        <v>56</v>
      </c>
      <c r="J23" s="11">
        <v>35</v>
      </c>
      <c r="K23" s="11">
        <v>26</v>
      </c>
      <c r="L23" s="11">
        <v>17</v>
      </c>
      <c r="M23" s="11">
        <v>19</v>
      </c>
      <c r="N23" s="11">
        <v>24</v>
      </c>
      <c r="O23" s="7">
        <f t="shared" si="2"/>
        <v>336</v>
      </c>
    </row>
    <row r="24" spans="2:15" x14ac:dyDescent="0.4">
      <c r="B24" s="5" t="s">
        <v>23</v>
      </c>
      <c r="C24" s="28">
        <v>0</v>
      </c>
      <c r="D24" s="28">
        <v>0</v>
      </c>
      <c r="E24" s="11">
        <v>2</v>
      </c>
      <c r="F24" s="11">
        <v>2</v>
      </c>
      <c r="G24" s="11">
        <v>2</v>
      </c>
      <c r="H24" s="11">
        <v>3</v>
      </c>
      <c r="I24" s="11">
        <v>5</v>
      </c>
      <c r="J24" s="11">
        <v>4</v>
      </c>
      <c r="K24" s="11">
        <v>1</v>
      </c>
      <c r="L24" s="11">
        <v>6</v>
      </c>
      <c r="M24" s="11">
        <v>5</v>
      </c>
      <c r="N24" s="11">
        <v>4</v>
      </c>
      <c r="O24" s="7">
        <f t="shared" si="2"/>
        <v>34</v>
      </c>
    </row>
    <row r="25" spans="2:15" x14ac:dyDescent="0.4">
      <c r="B25" s="5" t="s">
        <v>20</v>
      </c>
      <c r="C25" s="28">
        <v>2</v>
      </c>
      <c r="D25" s="28">
        <v>4</v>
      </c>
      <c r="E25" s="11">
        <v>9</v>
      </c>
      <c r="F25" s="11">
        <v>6</v>
      </c>
      <c r="G25" s="11">
        <v>6</v>
      </c>
      <c r="H25" s="11">
        <v>10</v>
      </c>
      <c r="I25" s="11">
        <v>4</v>
      </c>
      <c r="J25" s="11">
        <v>8</v>
      </c>
      <c r="K25" s="11">
        <v>5</v>
      </c>
      <c r="L25" s="11">
        <v>8</v>
      </c>
      <c r="M25" s="11">
        <v>4</v>
      </c>
      <c r="N25" s="11">
        <v>8</v>
      </c>
      <c r="O25" s="7">
        <f t="shared" si="2"/>
        <v>74</v>
      </c>
    </row>
    <row r="26" spans="2:15" x14ac:dyDescent="0.4">
      <c r="B26" s="5" t="s">
        <v>26</v>
      </c>
      <c r="C26" s="28">
        <v>1</v>
      </c>
      <c r="D26" s="28">
        <v>2</v>
      </c>
      <c r="E26" s="10">
        <v>1</v>
      </c>
      <c r="F26" s="10">
        <v>4</v>
      </c>
      <c r="G26" s="10">
        <v>2</v>
      </c>
      <c r="H26" s="10">
        <v>0</v>
      </c>
      <c r="I26" s="10">
        <v>2</v>
      </c>
      <c r="J26" s="10">
        <v>4</v>
      </c>
      <c r="K26" s="10">
        <v>3</v>
      </c>
      <c r="L26" s="10">
        <v>0</v>
      </c>
      <c r="M26" s="10">
        <v>0</v>
      </c>
      <c r="N26" s="10">
        <v>6</v>
      </c>
      <c r="O26" s="7">
        <f t="shared" si="2"/>
        <v>25</v>
      </c>
    </row>
    <row r="27" spans="2:15" x14ac:dyDescent="0.4">
      <c r="B27" s="5" t="s">
        <v>21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2</v>
      </c>
      <c r="L28" s="28">
        <v>0</v>
      </c>
      <c r="M28" s="28">
        <v>0</v>
      </c>
      <c r="N28" s="28">
        <v>0</v>
      </c>
      <c r="O28" s="7">
        <f t="shared" si="2"/>
        <v>2</v>
      </c>
    </row>
    <row r="29" spans="2:15" x14ac:dyDescent="0.4">
      <c r="B29" s="5" t="s">
        <v>24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1</v>
      </c>
      <c r="O30" s="7">
        <f t="shared" si="2"/>
        <v>1</v>
      </c>
    </row>
    <row r="31" spans="2:15" x14ac:dyDescent="0.4">
      <c r="B31" s="5" t="s">
        <v>29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7">
        <f t="shared" si="2"/>
        <v>0</v>
      </c>
    </row>
    <row r="32" spans="2:15" x14ac:dyDescent="0.4">
      <c r="B32" s="5" t="s">
        <v>22</v>
      </c>
      <c r="C32" s="28">
        <v>1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7">
        <f t="shared" si="2"/>
        <v>1</v>
      </c>
    </row>
    <row r="33" spans="2:15" ht="15.75" customHeight="1" thickBot="1" x14ac:dyDescent="0.45">
      <c r="B33" s="8" t="s">
        <v>15</v>
      </c>
      <c r="C33" s="14">
        <f t="shared" ref="C33:N33" si="3">SUM(C20:C32)</f>
        <v>45</v>
      </c>
      <c r="D33" s="14">
        <f t="shared" si="3"/>
        <v>39</v>
      </c>
      <c r="E33" s="14">
        <f t="shared" si="3"/>
        <v>43</v>
      </c>
      <c r="F33" s="14">
        <f t="shared" si="3"/>
        <v>49</v>
      </c>
      <c r="G33" s="14">
        <f t="shared" si="3"/>
        <v>54</v>
      </c>
      <c r="H33" s="14">
        <f t="shared" si="3"/>
        <v>57</v>
      </c>
      <c r="I33" s="14">
        <f t="shared" si="3"/>
        <v>161</v>
      </c>
      <c r="J33" s="14">
        <f t="shared" si="3"/>
        <v>175</v>
      </c>
      <c r="K33" s="14">
        <f t="shared" si="3"/>
        <v>99</v>
      </c>
      <c r="L33" s="14">
        <f t="shared" si="3"/>
        <v>92</v>
      </c>
      <c r="M33" s="14">
        <f t="shared" si="3"/>
        <v>85</v>
      </c>
      <c r="N33" s="14">
        <f t="shared" si="3"/>
        <v>96</v>
      </c>
      <c r="O33" s="7">
        <f>SUM(C33:N33)</f>
        <v>995</v>
      </c>
    </row>
    <row r="35" spans="2:15" ht="24" customHeight="1" x14ac:dyDescent="0.4">
      <c r="B35" s="32" t="s">
        <v>33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50</v>
      </c>
      <c r="D38" s="28">
        <v>59</v>
      </c>
      <c r="E38" s="11">
        <v>94</v>
      </c>
      <c r="F38" s="11">
        <v>93</v>
      </c>
      <c r="G38" s="11">
        <v>117</v>
      </c>
      <c r="H38" s="11">
        <f>115+1</f>
        <v>116</v>
      </c>
      <c r="I38" s="11">
        <f>163+7</f>
        <v>170</v>
      </c>
      <c r="J38" s="11">
        <v>162</v>
      </c>
      <c r="K38" s="11">
        <v>149</v>
      </c>
      <c r="L38" s="11">
        <f>118+1</f>
        <v>119</v>
      </c>
      <c r="M38" s="11">
        <v>125</v>
      </c>
      <c r="N38" s="11">
        <v>95</v>
      </c>
      <c r="O38" s="7">
        <f>SUM(C38:N38)</f>
        <v>1349</v>
      </c>
    </row>
    <row r="39" spans="2:15" x14ac:dyDescent="0.4">
      <c r="B39" s="5" t="s">
        <v>17</v>
      </c>
      <c r="C39" s="29">
        <v>1</v>
      </c>
      <c r="D39" s="29">
        <v>1</v>
      </c>
      <c r="E39" s="13">
        <v>1</v>
      </c>
      <c r="F39" s="13">
        <v>6</v>
      </c>
      <c r="G39" s="13">
        <v>9</v>
      </c>
      <c r="H39" s="13">
        <v>0</v>
      </c>
      <c r="I39" s="13">
        <v>7</v>
      </c>
      <c r="J39" s="13">
        <v>2</v>
      </c>
      <c r="K39" s="13">
        <v>1</v>
      </c>
      <c r="L39" s="13">
        <v>2</v>
      </c>
      <c r="M39" s="13">
        <v>1</v>
      </c>
      <c r="N39" s="13">
        <v>2</v>
      </c>
      <c r="O39" s="7">
        <f t="shared" ref="O39:O48" si="4">SUM(C39:N39)</f>
        <v>33</v>
      </c>
    </row>
    <row r="40" spans="2:15" x14ac:dyDescent="0.4">
      <c r="B40" s="5" t="s">
        <v>18</v>
      </c>
      <c r="C40" s="28">
        <v>0</v>
      </c>
      <c r="D40" s="28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28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7">
        <f t="shared" si="4"/>
        <v>0</v>
      </c>
    </row>
    <row r="42" spans="2:15" x14ac:dyDescent="0.4">
      <c r="B42" s="5" t="s">
        <v>19</v>
      </c>
      <c r="C42" s="28">
        <v>3</v>
      </c>
      <c r="D42" s="28">
        <v>17</v>
      </c>
      <c r="E42" s="11">
        <v>11</v>
      </c>
      <c r="F42" s="11">
        <v>15</v>
      </c>
      <c r="G42" s="11">
        <v>25</v>
      </c>
      <c r="H42" s="11">
        <v>46</v>
      </c>
      <c r="I42" s="11">
        <v>36</v>
      </c>
      <c r="J42" s="11">
        <v>31</v>
      </c>
      <c r="K42" s="11">
        <v>32</v>
      </c>
      <c r="L42" s="11">
        <v>24</v>
      </c>
      <c r="M42" s="11">
        <v>9</v>
      </c>
      <c r="N42" s="11">
        <v>21</v>
      </c>
      <c r="O42" s="7">
        <f t="shared" si="4"/>
        <v>270</v>
      </c>
    </row>
    <row r="43" spans="2:15" x14ac:dyDescent="0.4">
      <c r="B43" s="5" t="s">
        <v>23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54</v>
      </c>
      <c r="D49" s="14">
        <f t="shared" si="5"/>
        <v>77</v>
      </c>
      <c r="E49" s="14">
        <f t="shared" si="5"/>
        <v>106</v>
      </c>
      <c r="F49" s="14">
        <f t="shared" si="5"/>
        <v>114</v>
      </c>
      <c r="G49" s="14">
        <f t="shared" si="5"/>
        <v>151</v>
      </c>
      <c r="H49" s="14">
        <f t="shared" si="5"/>
        <v>162</v>
      </c>
      <c r="I49" s="14">
        <f t="shared" si="5"/>
        <v>213</v>
      </c>
      <c r="J49" s="14">
        <f t="shared" si="5"/>
        <v>195</v>
      </c>
      <c r="K49" s="14">
        <f t="shared" si="5"/>
        <v>182</v>
      </c>
      <c r="L49" s="14">
        <f t="shared" si="5"/>
        <v>145</v>
      </c>
      <c r="M49" s="14">
        <f t="shared" si="5"/>
        <v>135</v>
      </c>
      <c r="N49" s="14">
        <f t="shared" si="5"/>
        <v>118</v>
      </c>
      <c r="O49" s="7">
        <f>SUM(C49:N49)</f>
        <v>1652</v>
      </c>
    </row>
    <row r="51" spans="2:34" ht="24" customHeight="1" x14ac:dyDescent="0.4">
      <c r="B51" s="33" t="s">
        <v>34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10</v>
      </c>
      <c r="D54" s="30">
        <v>13</v>
      </c>
      <c r="E54" s="16">
        <v>14</v>
      </c>
      <c r="F54" s="16">
        <v>6</v>
      </c>
      <c r="G54" s="16">
        <v>9</v>
      </c>
      <c r="H54" s="16">
        <v>2</v>
      </c>
      <c r="I54" s="11">
        <v>7</v>
      </c>
      <c r="J54" s="11">
        <v>6</v>
      </c>
      <c r="K54" s="11">
        <v>8</v>
      </c>
      <c r="L54" s="11">
        <v>11</v>
      </c>
      <c r="M54" s="11">
        <v>8</v>
      </c>
      <c r="N54" s="12">
        <v>2</v>
      </c>
      <c r="O54" s="7">
        <f>SUM(C54:N54)</f>
        <v>96</v>
      </c>
    </row>
    <row r="55" spans="2:34" ht="15.75" customHeight="1" thickBot="1" x14ac:dyDescent="0.45">
      <c r="B55" s="8" t="s">
        <v>15</v>
      </c>
      <c r="C55" s="14">
        <f t="shared" ref="C55:M55" si="6">C54</f>
        <v>10</v>
      </c>
      <c r="D55" s="14">
        <f t="shared" si="6"/>
        <v>13</v>
      </c>
      <c r="E55" s="14">
        <f t="shared" si="6"/>
        <v>14</v>
      </c>
      <c r="F55" s="14">
        <f t="shared" si="6"/>
        <v>6</v>
      </c>
      <c r="G55" s="14">
        <f t="shared" si="6"/>
        <v>9</v>
      </c>
      <c r="H55" s="14">
        <f t="shared" si="6"/>
        <v>2</v>
      </c>
      <c r="I55" s="14">
        <f t="shared" si="6"/>
        <v>7</v>
      </c>
      <c r="J55" s="14">
        <f t="shared" si="6"/>
        <v>6</v>
      </c>
      <c r="K55" s="14">
        <f t="shared" si="6"/>
        <v>8</v>
      </c>
      <c r="L55" s="14">
        <f t="shared" si="6"/>
        <v>11</v>
      </c>
      <c r="M55" s="14">
        <f t="shared" si="6"/>
        <v>8</v>
      </c>
      <c r="N55" s="14">
        <f>N54</f>
        <v>2</v>
      </c>
      <c r="O55" s="7">
        <f>SUM(C55:N55)</f>
        <v>96</v>
      </c>
    </row>
    <row r="57" spans="2:34" ht="24" customHeight="1" x14ac:dyDescent="0.4">
      <c r="B57" s="33" t="s">
        <v>35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3</v>
      </c>
      <c r="D60" s="10">
        <v>1</v>
      </c>
      <c r="E60" s="11">
        <v>4</v>
      </c>
      <c r="F60" s="11">
        <v>13</v>
      </c>
      <c r="G60" s="11">
        <v>10</v>
      </c>
      <c r="H60" s="11">
        <v>15</v>
      </c>
      <c r="I60" s="11">
        <v>19</v>
      </c>
      <c r="J60" s="11">
        <v>15</v>
      </c>
      <c r="K60" s="11">
        <v>20</v>
      </c>
      <c r="L60" s="11">
        <v>18</v>
      </c>
      <c r="M60" s="11">
        <v>20</v>
      </c>
      <c r="N60" s="11">
        <v>18</v>
      </c>
      <c r="O60" s="7">
        <f>SUM(C60:N60)</f>
        <v>156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3</v>
      </c>
      <c r="D61" s="21">
        <f t="shared" si="7"/>
        <v>1</v>
      </c>
      <c r="E61" s="21">
        <f t="shared" si="7"/>
        <v>4</v>
      </c>
      <c r="F61" s="21">
        <f t="shared" si="7"/>
        <v>13</v>
      </c>
      <c r="G61" s="21">
        <f t="shared" si="7"/>
        <v>10</v>
      </c>
      <c r="H61" s="21">
        <f t="shared" si="7"/>
        <v>15</v>
      </c>
      <c r="I61" s="21">
        <f t="shared" si="7"/>
        <v>19</v>
      </c>
      <c r="J61" s="21">
        <f t="shared" si="7"/>
        <v>15</v>
      </c>
      <c r="K61" s="21">
        <f t="shared" si="7"/>
        <v>20</v>
      </c>
      <c r="L61" s="21">
        <f t="shared" si="7"/>
        <v>18</v>
      </c>
      <c r="M61" s="21">
        <f t="shared" si="7"/>
        <v>20</v>
      </c>
      <c r="N61" s="21">
        <f>N60</f>
        <v>18</v>
      </c>
      <c r="O61" s="7">
        <f>SUM(C61:N61)</f>
        <v>156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398</v>
      </c>
      <c r="D66" s="25">
        <f t="shared" ref="D66:N66" si="8">D15+D33+D49+D55+D60</f>
        <v>428</v>
      </c>
      <c r="E66" s="25">
        <f t="shared" si="8"/>
        <v>526</v>
      </c>
      <c r="F66" s="25">
        <f t="shared" si="8"/>
        <v>525</v>
      </c>
      <c r="G66" s="25">
        <f t="shared" si="8"/>
        <v>567</v>
      </c>
      <c r="H66" s="25">
        <f t="shared" si="8"/>
        <v>556</v>
      </c>
      <c r="I66" s="25">
        <f t="shared" si="8"/>
        <v>703</v>
      </c>
      <c r="J66" s="25">
        <f t="shared" si="8"/>
        <v>714</v>
      </c>
      <c r="K66" s="25">
        <f t="shared" si="8"/>
        <v>665</v>
      </c>
      <c r="L66" s="25">
        <f t="shared" si="8"/>
        <v>666</v>
      </c>
      <c r="M66" s="25">
        <f t="shared" si="8"/>
        <v>619</v>
      </c>
      <c r="N66" s="25">
        <f t="shared" si="8"/>
        <v>609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2026-01-19T18:58:18Z</dcterms:modified>
</cp:coreProperties>
</file>